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176a81537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ce review" sheetId="1" r:id="R74c3cd5ac86242b6"/>
    <x:sheet xmlns:r="http://schemas.openxmlformats.org/officeDocument/2006/relationships" name="Assumptions" sheetId="2" r:id="Rf636c64c88ba48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;(#,##0.0);&quot;—&quot;"/>
    <x:numFmt numFmtId="201" formatCode="0%"/>
    <x:numFmt numFmtId="202" formatCode="$#,##0;($#,##0);&quot;—&quot;"/>
    <x:numFmt numFmtId="203" formatCode="#,##0.0"/>
    <x:numFmt numFmtId="204" formatCode="0.0%"/>
  </x:numFmts>
  <x:fonts count="7">
    <x:font>
      <x:sz val="11"/>
      <x:name val="Carlito"/>
    </x:font>
    <x:font>
      <x:sz val="11"/>
      <x:color rgb="FF000000"/>
      <x:name val="Arial"/>
    </x:font>
    <x:font>
      <x:b/>
      <x:sz val="12"/>
      <x:color rgb="FFFFFFFF"/>
      <x:name val="Arial"/>
    </x:font>
    <x:font>
      <x:b/>
      <x:sz val="11"/>
      <x:color rgb="FF0054B4"/>
      <x:name val="Arial"/>
    </x:font>
    <x:font>
      <x:b/>
      <x:sz val="11"/>
      <x:color rgb="FF000000"/>
      <x:name val="Arial"/>
    </x:font>
    <x:font>
      <x:sz val="11"/>
      <x:color rgb="FF138044"/>
      <x:name val="Arial"/>
    </x:font>
    <x:font>
      <x:sz val="11"/>
      <x:color rgb="FF0054B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D40"/>
      </x:patternFill>
    </x:fill>
    <x:fill>
      <x:patternFill patternType="solid">
        <x:fgColor rgb="FFEAF1FB"/>
      </x:patternFill>
    </x:fill>
    <x:fill>
      <x:patternFill patternType="solid">
        <x:fgColor rgb="FFDDE8EF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color rgb="FF992D16"/>
      </x:font>
      <x:fill>
        <x:patternFill patternType="solid">
          <x:bgColor rgb="FFFFF1EB"/>
        </x:patternFill>
      </x:fill>
    </x:dxf>
    <x:dxf>
      <x:font>
        <x:color rgb="FF992D16"/>
      </x:font>
      <x:fill>
        <x:patternFill patternType="solid">
          <x:bgColor rgb="FFFFF1EB"/>
        </x:patternFill>
      </x:fill>
    </x:dxf>
    <x:dxf>
      <x:font>
        <x:color rgb="FF992D16"/>
      </x:font>
      <x:fill>
        <x:patternFill patternType="solid">
          <x:bgColor rgb="FFFFF1EB"/>
        </x:patternFill>
      </x:fill>
    </x:dxf>
    <x:dxf>
      <x:font>
        <x:color rgb="FF992D16"/>
      </x:font>
      <x:fill>
        <x:patternFill patternType="solid">
          <x:bgColor rgb="FFFFF1EB"/>
        </x:patternFill>
      </x:fill>
    </x:dxf>
    <x:dxf>
      <x:font>
        <x:color rgb="FF992D16"/>
      </x:font>
      <x:fill>
        <x:patternFill patternType="solid">
          <x:bgColor rgb="FFFF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27f6ddc2a42c0" /><Relationship Type="http://schemas.openxmlformats.org/officeDocument/2006/relationships/theme" Target="/xl/theme/theme1.xml" Id="R5f6739d43d434431" /><Relationship Type="http://schemas.openxmlformats.org/officeDocument/2006/relationships/sharedStrings" Target="/xl/sharedStrings.xml" Id="R8ea99d71911444e2" /><Relationship Type="http://schemas.openxmlformats.org/officeDocument/2006/relationships/worksheet" Target="/xl/worksheets/sheet1.xml" Id="R74c3cd5ac86242b6" /><Relationship Type="http://schemas.openxmlformats.org/officeDocument/2006/relationships/worksheet" Target="/xl/worksheets/sheet2.xml" Id="Rf636c64c88ba48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" hidden="0" customWidth="1"/>
    <x:col min="2" max="2" width="42" hidden="0" customWidth="1"/>
    <x:col min="3" max="3" width="21" hidden="0" customWidth="1"/>
    <x:col min="4" max="4" width="21" hidden="0" customWidth="1"/>
    <x:col min="5" max="5" width="21" hidden="0" customWidth="1"/>
    <x:col min="6" max="6" width="35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9" customHeight="1">
      <x:c r="A2" s="2"/>
      <x:c r="B2" s="4" t="str">
        <x:v>FINANCE REVIEW | Cash and capacity are different</x:v>
      </x:c>
      <x:c r="C2" s="4"/>
      <x:c r="D2" s="4"/>
      <x:c r="E2" s="4"/>
      <x:c r="F2" s="4"/>
    </x:row>
    <x:row r="3" ht="26" customHeight="1">
      <x:c r="A3" s="2"/>
      <x:c r="B3" s="2" t="str">
        <x:v>Fictional teaching case. Outputs support review; they do not approve a purchase.</x:v>
      </x:c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/>
      <x:c r="B5" s="2" t="str">
        <x:v>Selected case</x:v>
      </x:c>
      <x:c r="C5" s="2" t="str">
        <x:f>IF(Assumptions!C5=1,"Base",IF(Assumptions!C5=2,"Downside","n.a."))</x:f>
        <x:v>Base</x:v>
      </x:c>
      <x:c r="D5" s="2"/>
      <x:c r="E5" s="2"/>
      <x:c r="F5" s="2"/>
    </x:row>
    <x:row r="6" ht="32" customHeight="1">
      <x:c r="A6" s="2"/>
      <x:c r="B6" s="2" t="str">
        <x:v>Input status</x:v>
      </x:c>
      <x:c r="C6" s="5" t="str">
        <x:f>IF(AND(COUNT(Assumptions!C8:C20)=13,Assumptions!C8&gt;0,Assumptions!C9&gt;=0,Assumptions!C10&gt;0,Assumptions!C11&gt;=0,Assumptions!C12&gt;=0,Assumptions!C12&lt;=1,Assumptions!C13&gt;=0,Assumptions!C13&lt;=1,MIN(Assumptions!C14:C20)&gt;=0),"Valid","Invalid or missing")</x:f>
        <x:v>Valid</x:v>
      </x:c>
      <x:c r="D6" s="5"/>
      <x:c r="E6" s="2"/>
      <x:c r="F6" s="2"/>
    </x:row>
    <x:row r="7" ht="26" customHeight="1">
      <x:c r="A7" s="2"/>
      <x:c r="B7" s="2" t="str">
        <x:v>Check case / required inputs if unavailable</x:v>
      </x:c>
      <x:c r="C7" s="2"/>
      <x:c r="D7" s="2"/>
      <x:c r="E7" s="2"/>
      <x:c r="F7" s="2"/>
    </x:row>
    <x:row r="8" ht="26" customHeight="1">
      <x:c r="A8" s="2"/>
      <x:c r="B8" s="2"/>
      <x:c r="C8" s="2"/>
      <x:c r="D8" s="2"/>
      <x:c r="E8" s="2"/>
      <x:c r="F8" s="2"/>
    </x:row>
    <x:row r="9" ht="29" customHeight="1">
      <x:c r="A9" s="2"/>
      <x:c r="B9" s="4" t="str">
        <x:v>DECISION METRICS | Full-year production unless stated</x:v>
      </x:c>
      <x:c r="C9" s="4"/>
      <x:c r="D9" s="4"/>
      <x:c r="E9" s="4"/>
      <x:c r="F9" s="4"/>
    </x:row>
    <x:row r="10" ht="26" customHeight="1">
      <x:c r="A10" s="2"/>
      <x:c r="B10" s="2"/>
      <x:c r="C10" s="2"/>
      <x:c r="D10" s="2"/>
      <x:c r="E10" s="2"/>
      <x:c r="F10" s="2"/>
    </x:row>
    <x:row r="11" ht="30" customHeight="1">
      <x:c r="A11" s="2"/>
      <x:c r="B11" s="2" t="str">
        <x:v>Year 1 production cost</x:v>
      </x:c>
      <x:c r="C11" s="16" t="n">
        <x:f>IF($C$6="Valid",C37,"n.a.")</x:f>
        <x:v>33000</x:v>
      </x:c>
      <x:c r="D11" s="5" t="str">
        <x:v>   Includes subscription + implementation + incremental rollout support cash spend.</x:v>
      </x:c>
      <x:c r="E11" s="5"/>
      <x:c r="F11" s="5"/>
    </x:row>
    <x:row r="12" ht="30" customHeight="1">
      <x:c r="A12" s="2"/>
      <x:c r="B12" s="2" t="str">
        <x:v>Recurring subscription cost</x:v>
      </x:c>
      <x:c r="C12" s="16" t="n">
        <x:f>IF($C$6="Valid",C34,"n.a.")</x:f>
        <x:v>18000</x:v>
      </x:c>
      <x:c r="D12" s="5" t="str">
        <x:v>   No recurring internal cost assumed; add if relevant.</x:v>
      </x:c>
      <x:c r="E12" s="5"/>
      <x:c r="F12" s="5"/>
    </x:row>
    <x:row r="13" ht="30" customHeight="1">
      <x:c r="A13" s="2"/>
      <x:c r="B13" s="2" t="str">
        <x:v>Potential annual cash benefit</x:v>
      </x:c>
      <x:c r="C13" s="16" t="n">
        <x:f>IF($C$6="Valid",C33,"n.a.")</x:f>
        <x:v>12000</x:v>
      </x:c>
      <x:c r="D13" s="5" t="str">
        <x:v>   Legacy license retirement is unverified.</x:v>
      </x:c>
      <x:c r="E13" s="5"/>
      <x:c r="F13" s="5"/>
    </x:row>
    <x:row r="14" ht="30" customHeight="1">
      <x:c r="A14" s="2"/>
      <x:c r="B14" s="17" t="str">
        <x:v>Year 1 cash net</x:v>
      </x:c>
      <x:c r="C14" s="18" t="n">
        <x:f>IF($C$6="Valid",C13-C11,"n.a.")</x:f>
        <x:v>-21000</x:v>
      </x:c>
      <x:c r="D14" s="5" t="str">
        <x:v>   Illustrative benefit minus production cost.</x:v>
      </x:c>
      <x:c r="E14" s="5"/>
      <x:c r="F14" s="5"/>
    </x:row>
    <x:row r="15" ht="30" customHeight="1">
      <x:c r="A15" s="2"/>
      <x:c r="B15" s="17" t="str">
        <x:v>Recurring cash net</x:v>
      </x:c>
      <x:c r="C15" s="18" t="n">
        <x:f>IF($C$6="Valid",C13-C12,"n.a.")</x:f>
        <x:v>-6000</x:v>
      </x:c>
      <x:c r="D15" s="5" t="str">
        <x:v>   Capacity is excluded.</x:v>
      </x:c>
      <x:c r="E15" s="5"/>
      <x:c r="F15" s="5"/>
    </x:row>
    <x:row r="16" ht="26" customHeight="1">
      <x:c r="A16" s="2"/>
      <x:c r="B16" s="2"/>
      <x:c r="C16" s="16"/>
      <x:c r="D16" s="2"/>
      <x:c r="E16" s="2"/>
      <x:c r="F16" s="2"/>
    </x:row>
    <x:row r="17" ht="30" customHeight="1">
      <x:c r="A17" s="2"/>
      <x:c r="B17" s="2" t="str">
        <x:v>Annual usable capacity value</x:v>
      </x:c>
      <x:c r="C17" s="16" t="n">
        <x:f>IF($C$6="Valid",C32,"n.a.")</x:f>
        <x:v>18143.999999999996</x:v>
      </x:c>
      <x:c r="D17" s="5" t="str">
        <x:v>   Opportunity value; not approved cash savings.</x:v>
      </x:c>
      <x:c r="E17" s="5"/>
      <x:c r="F17" s="5"/>
    </x:row>
    <x:row r="18" ht="30" customHeight="1">
      <x:c r="A18" s="2"/>
      <x:c r="B18" s="17" t="str">
        <x:v>Capacity-inclusive year 1 net</x:v>
      </x:c>
      <x:c r="C18" s="18" t="n">
        <x:f>IF($C$6="Valid",C13+C17-C11,"n.a.")</x:f>
        <x:v>-2856.0000000000036</x:v>
      </x:c>
      <x:c r="D18" s="5" t="str">
        <x:v>   Economic estimate; excludes pilot spending.</x:v>
      </x:c>
      <x:c r="E18" s="5"/>
      <x:c r="F18" s="5"/>
    </x:row>
    <x:row r="19" ht="30" customHeight="1">
      <x:c r="A19" s="2"/>
      <x:c r="B19" s="17" t="str">
        <x:v>Capacity-inclusive recurring net</x:v>
      </x:c>
      <x:c r="C19" s="18" t="n">
        <x:f>IF($C$6="Valid",C13+C17-C12,"n.a.")</x:f>
        <x:v>12143.999999999996</x:v>
      </x:c>
      <x:c r="D19" s="5" t="str">
        <x:v>   Economic estimate; do not call this cash ROI.</x:v>
      </x:c>
      <x:c r="E19" s="5"/>
      <x:c r="F19" s="5"/>
    </x:row>
    <x:row r="20" ht="26" customHeight="1">
      <x:c r="A20" s="2"/>
      <x:c r="B20" s="2"/>
      <x:c r="C20" s="16"/>
      <x:c r="D20" s="2"/>
      <x:c r="E20" s="2"/>
      <x:c r="F20" s="2"/>
    </x:row>
    <x:row r="21" ht="30" customHeight="1">
      <x:c r="A21" s="2"/>
      <x:c r="B21" s="2" t="str">
        <x:v>Separate pilot economic cost</x:v>
      </x:c>
      <x:c r="C21" s="16" t="n">
        <x:f>IF($C$6="Valid",C40,"n.a.")</x:f>
        <x:v>3225</x:v>
      </x:c>
      <x:c r="D21" s="5" t="str">
        <x:v>   Pilot fee plus labor opportunity cost.</x:v>
      </x:c>
      <x:c r="E21" s="5"/>
      <x:c r="F21" s="5"/>
    </x:row>
    <x:row r="22" ht="30" customHeight="1">
      <x:c r="A22" s="2"/>
      <x:c r="B22" s="2" t="str">
        <x:v>Pilot incremental cash fee</x:v>
      </x:c>
      <x:c r="C22" s="16" t="n">
        <x:f>IF($C$6="Valid",C38,"n.a.")</x:f>
        <x:v>1200</x:v>
      </x:c>
      <x:c r="D22" s="5" t="str">
        <x:v>   Internal hours do not imply incremental payroll spend.</x:v>
      </x:c>
      <x:c r="E22" s="5"/>
      <x:c r="F22" s="5"/>
    </x:row>
    <x:row r="23" ht="30" customHeight="1">
      <x:c r="A23" s="2"/>
      <x:c r="B23" s="2" t="str">
        <x:v>Remaining pilot economic cap</x:v>
      </x:c>
      <x:c r="C23" s="16" t="n">
        <x:f>IF($C$6="Valid",C41-C21,"n.a.")</x:f>
        <x:v>375</x:v>
      </x:c>
      <x:c r="D23" s="5" t="str">
        <x:v>   Reopen authorization if negative.</x:v>
      </x:c>
      <x:c r="E23" s="5"/>
      <x:c r="F23" s="5"/>
    </x:row>
    <x:row r="24" ht="30" customHeight="1">
      <x:c r="A24" s="2"/>
      <x:c r="B24" s="2" t="str">
        <x:v>Combined first-year cost</x:v>
      </x:c>
      <x:c r="C24" s="16" t="n">
        <x:f>IF($C$6="Valid",C11+C21,"n.a.")</x:f>
        <x:v>36225</x:v>
      </x:c>
      <x:c r="D24" s="5" t="str">
        <x:v>   Production plus separate pilot; no double count.</x:v>
      </x:c>
      <x:c r="E24" s="5"/>
      <x:c r="F24" s="5"/>
    </x:row>
    <x:row r="25" ht="30" customHeight="1">
      <x:c r="A25" s="2"/>
      <x:c r="B25" s="17" t="str">
        <x:v>Combined capacity-inclusive net</x:v>
      </x:c>
      <x:c r="C25" s="18" t="n">
        <x:f>IF($C$6="Valid",C13+C17-C24,"n.a.")</x:f>
        <x:v>-6081.000000000004</x:v>
      </x:c>
      <x:c r="D25" s="5" t="str">
        <x:v>   Pilot cost included; no extra pilot benefit assumed.</x:v>
      </x:c>
      <x:c r="E25" s="5"/>
      <x:c r="F25" s="5"/>
    </x:row>
    <x:row r="26" ht="26" customHeight="1">
      <x:c r="A26" s="2"/>
      <x:c r="B26" s="2"/>
      <x:c r="C26" s="2"/>
      <x:c r="D26" s="2"/>
      <x:c r="E26" s="2"/>
      <x:c r="F26" s="2"/>
    </x:row>
    <x:row r="27" ht="29" customHeight="1">
      <x:c r="A27" s="2"/>
      <x:c r="B27" s="4" t="str">
        <x:v>TRANSPARENT BUILD | Same selected case, one calculation</x:v>
      </x:c>
      <x:c r="C27" s="4"/>
      <x:c r="D27" s="4"/>
      <x:c r="E27" s="4"/>
      <x:c r="F27" s="4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 t="str">
        <x:v>Baseline annual labor hours</x:v>
      </x:c>
      <x:c r="C29" s="19" t="n">
        <x:f>IF($C$6="Valid",Assumptions!C8*Assumptions!C9*Assumptions!C10,"n.a.")</x:f>
        <x:v>1920</x:v>
      </x:c>
      <x:c r="D29" s="2" t="str">
        <x:v>   people x hours/week x weeks</x:v>
      </x:c>
      <x:c r="E29" s="2"/>
      <x:c r="F29" s="2"/>
    </x:row>
    <x:row r="30" ht="26" customHeight="1">
      <x:c r="A30" s="2"/>
      <x:c r="B30" s="2" t="str">
        <x:v>Baseline annual capacity cost</x:v>
      </x:c>
      <x:c r="C30" s="16" t="n">
        <x:f>IF($C$6="Valid",C29*Assumptions!C11,"n.a.")</x:f>
        <x:v>86400</x:v>
      </x:c>
      <x:c r="D30" s="2" t="str">
        <x:v>   labor hours x loaded hourly cost</x:v>
      </x:c>
      <x:c r="E30" s="2"/>
      <x:c r="F30" s="2"/>
    </x:row>
    <x:row r="31" ht="26" customHeight="1">
      <x:c r="A31" s="2"/>
      <x:c r="B31" s="2" t="str">
        <x:v>Gross released capacity value</x:v>
      </x:c>
      <x:c r="C31" s="16" t="n">
        <x:f>IF($C$6="Valid",C30*Assumptions!C12,"n.a.")</x:f>
        <x:v>30239.999999999996</x:v>
      </x:c>
      <x:c r="D31" s="2" t="str">
        <x:v>   baseline opportunity cost x reduction</x:v>
      </x:c>
      <x:c r="E31" s="2"/>
      <x:c r="F31" s="2"/>
    </x:row>
    <x:row r="32" ht="26" customHeight="1">
      <x:c r="A32" s="2"/>
      <x:c r="B32" s="2" t="str">
        <x:v>Realized capacity value</x:v>
      </x:c>
      <x:c r="C32" s="16" t="n">
        <x:f>IF($C$6="Valid",C31*Assumptions!C13,"n.a.")</x:f>
        <x:v>18143.999999999996</x:v>
      </x:c>
      <x:c r="D32" s="2" t="str">
        <x:v>   gross release x realization</x:v>
      </x:c>
      <x:c r="E32" s="2"/>
      <x:c r="F32" s="2"/>
    </x:row>
    <x:row r="33" ht="26" customHeight="1">
      <x:c r="A33" s="2"/>
      <x:c r="B33" s="2" t="str">
        <x:v>Potential avoidable license</x:v>
      </x:c>
      <x:c r="C33" s="16" t="n">
        <x:f>IF($C$6="Valid",Assumptions!C14,"n.a.")</x:f>
        <x:v>12000</x:v>
      </x:c>
      <x:c r="D33" s="2" t="str">
        <x:v>   Not verified cash benefit</x:v>
      </x:c>
      <x:c r="E33" s="2"/>
      <x:c r="F33" s="2"/>
    </x:row>
    <x:row r="34" ht="26" customHeight="1">
      <x:c r="A34" s="2"/>
      <x:c r="B34" s="2" t="str">
        <x:v>Annual subscription</x:v>
      </x:c>
      <x:c r="C34" s="16" t="n">
        <x:f>IF($C$6="Valid",Assumptions!C15,"n.a.")</x:f>
        <x:v>18000</x:v>
      </x:c>
      <x:c r="D34" s="2" t="str">
        <x:v>   Selected scenario fee</x:v>
      </x:c>
      <x:c r="E34" s="2"/>
      <x:c r="F34" s="2"/>
    </x:row>
    <x:row r="35" ht="26" customHeight="1">
      <x:c r="A35" s="2"/>
      <x:c r="B35" s="2" t="str">
        <x:v>Implementation fee</x:v>
      </x:c>
      <x:c r="C35" s="16" t="n">
        <x:f>IF($C$6="Valid",Assumptions!C16,"n.a.")</x:f>
        <x:v>6000</x:v>
      </x:c>
      <x:c r="D35" s="2" t="str">
        <x:v>   Production one-time fee</x:v>
      </x:c>
      <x:c r="E35" s="2"/>
      <x:c r="F35" s="2"/>
    </x:row>
    <x:row r="36" ht="26" customHeight="1">
      <x:c r="A36" s="2"/>
      <x:c r="B36" s="2" t="str">
        <x:v>Rollout support cash spend</x:v>
      </x:c>
      <x:c r="C36" s="16" t="n">
        <x:f>IF($C$6="Valid",Assumptions!C17,"n.a.")</x:f>
        <x:v>9000</x:v>
      </x:c>
      <x:c r="D36" s="2" t="str">
        <x:v>   Incremental cash; excludes pilot hours</x:v>
      </x:c>
      <x:c r="E36" s="2"/>
      <x:c r="F36" s="2"/>
    </x:row>
    <x:row r="37" ht="26" customHeight="1">
      <x:c r="A37" s="2"/>
      <x:c r="B37" s="2" t="str">
        <x:v>Production first-year total</x:v>
      </x:c>
      <x:c r="C37" s="16" t="n">
        <x:f>IF($C$6="Valid",SUM(C34:C36),"n.a.")</x:f>
        <x:v>33000</x:v>
      </x:c>
      <x:c r="D37" s="2" t="str">
        <x:v>   One build, reused above</x:v>
      </x:c>
      <x:c r="E37" s="2"/>
      <x:c r="F37" s="2"/>
    </x:row>
    <x:row r="38" ht="26" customHeight="1">
      <x:c r="A38" s="2"/>
      <x:c r="B38" s="2" t="str">
        <x:v>Pilot fee</x:v>
      </x:c>
      <x:c r="C38" s="16" t="n">
        <x:f>IF($C$6="Valid",Assumptions!C18,"n.a.")</x:f>
        <x:v>1200</x:v>
      </x:c>
      <x:c r="D38" s="2" t="str">
        <x:v>   Separate fee</x:v>
      </x:c>
      <x:c r="E38" s="2"/>
      <x:c r="F38" s="2"/>
    </x:row>
    <x:row r="39" ht="26" customHeight="1">
      <x:c r="A39" s="2"/>
      <x:c r="B39" s="2" t="str">
        <x:v>Pilot labor opportunity cost</x:v>
      </x:c>
      <x:c r="C39" s="16" t="n">
        <x:f>IF($C$6="Valid",Assumptions!C19*Assumptions!C11,"n.a.")</x:f>
        <x:v>2025</x:v>
      </x:c>
      <x:c r="D39" s="2" t="str">
        <x:v>   Pilot hours x same hourly cost</x:v>
      </x:c>
      <x:c r="E39" s="2"/>
      <x:c r="F39" s="2"/>
    </x:row>
    <x:row r="40" ht="26" customHeight="1">
      <x:c r="A40" s="2"/>
      <x:c r="B40" s="2" t="str">
        <x:v>Pilot economic total</x:v>
      </x:c>
      <x:c r="C40" s="16" t="n">
        <x:f>IF($C$6="Valid",SUM(C38:C39),"n.a.")</x:f>
        <x:v>3225</x:v>
      </x:c>
      <x:c r="D40" s="2" t="str">
        <x:v>   Fee plus labor opportunity cost</x:v>
      </x:c>
      <x:c r="E40" s="2"/>
      <x:c r="F40" s="2"/>
    </x:row>
    <x:row r="41" ht="26" customHeight="1">
      <x:c r="A41" s="2"/>
      <x:c r="B41" s="2" t="str">
        <x:v>Pilot cap</x:v>
      </x:c>
      <x:c r="C41" s="16" t="n">
        <x:f>IF($C$6="Valid",Assumptions!C20,"n.a.")</x:f>
        <x:v>3600</x:v>
      </x:c>
      <x:c r="D41" s="2" t="str">
        <x:v>   Separate economic authorization</x:v>
      </x:c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9" customHeight="1">
      <x:c r="A44" s="2"/>
      <x:c r="B44" s="4" t="str">
        <x:v>WHAT MUST CHANGE BEFORE AN ANNUAL REQUEST</x:v>
      </x:c>
      <x:c r="C44" s="4"/>
      <x:c r="D44" s="4"/>
      <x:c r="E44" s="4"/>
      <x:c r="F44" s="4"/>
    </x:row>
    <x:row r="45" ht="26" customHeight="1">
      <x:c r="A45" s="2"/>
      <x:c r="B45" s="2"/>
      <x:c r="C45" s="2"/>
      <x:c r="D45" s="2"/>
      <x:c r="E45" s="2"/>
      <x:c r="F45" s="2"/>
    </x:row>
    <x:row r="46" ht="43" customHeight="1">
      <x:c r="A46" s="2"/>
      <x:c r="B46" s="5" t="str">
        <x:v>Year 1 realization needed for economic break-even</x:v>
      </x:c>
      <x:c r="C46" s="21" t="n">
        <x:f>IF($C$6&lt;&gt;"Valid","n.a.",IF(C31=0,"n.a.",(C11-C13)/C31))</x:f>
        <x:v>0.6944444444444445</x:v>
      </x:c>
      <x:c r="D46" s="5" t="str">
        <x:v>   Above 100% means impossible under this reduction; excludes pilot.</x:v>
      </x:c>
      <x:c r="E46" s="5"/>
      <x:c r="F46" s="5"/>
    </x:row>
    <x:row r="47" ht="26" customHeight="1">
      <x:c r="A47" s="2"/>
      <x:c r="B47" s="2"/>
      <x:c r="C47" s="2"/>
      <x:c r="D47" s="2"/>
      <x:c r="E47" s="2"/>
      <x:c r="F47" s="2"/>
    </x:row>
    <x:row r="48" ht="42" customHeight="1">
      <x:c r="A48" s="2"/>
      <x:c r="B48" s="5" t="str">
        <x:v>A synthetic pilot may test assumptions. Annual approval still needs verified benefits, resolved access controls, staffing and contract review.</x:v>
      </x:c>
      <x:c r="C48" s="5"/>
      <x:c r="D48" s="5"/>
      <x:c r="E48" s="5"/>
      <x:c r="F48" s="5"/>
    </x:row>
    <x:row r="49" ht="26" customHeight="1">
      <x:c r="A49" s="2"/>
      <x:c r="B49" s="2"/>
      <x:c r="C49" s="2"/>
      <x:c r="D49" s="2"/>
      <x:c r="E49" s="2"/>
      <x:c r="F49" s="2"/>
    </x:row>
    <x:row r="50" ht="26" customHeight="1">
      <x:c r="A50" s="2"/>
      <x:c r="B50" s="2" t="str">
        <x:v>Go To Market Playbooks | Original fictional case | v1 September 2026</x:v>
      </x:c>
      <x:c r="C50" s="2"/>
      <x:c r="D50" s="2"/>
      <x:c r="E50" s="2"/>
      <x:c r="F50" s="2"/>
    </x:row>
    <x:row r="51" ht="26" customHeight="1">
      <x:c r="A51" s="2"/>
      <x:c r="B51" s="2"/>
      <x:c r="C51" s="2"/>
      <x:c r="D51" s="2"/>
      <x:c r="E51" s="2"/>
      <x:c r="F51" s="2"/>
    </x:row>
    <x:row r="52" ht="26" customHeight="1">
      <x:c r="A52" s="2"/>
      <x:c r="B52" s="2"/>
      <x:c r="C52" s="2"/>
      <x:c r="D52" s="2"/>
      <x:c r="E52" s="2"/>
      <x:c r="F52" s="2"/>
    </x:row>
    <x:row r="53" ht="26" customHeight="1">
      <x:c r="A53" s="2"/>
      <x:c r="B53" s="2"/>
      <x:c r="C53" s="2"/>
      <x:c r="D53" s="2"/>
      <x:c r="E53" s="2"/>
      <x:c r="F53" s="2"/>
    </x:row>
    <x:row r="54" ht="26" customHeight="1">
      <x:c r="A54" s="2"/>
      <x:c r="B54" s="2"/>
      <x:c r="C54" s="2"/>
      <x:c r="D54" s="2"/>
      <x:c r="E54" s="2"/>
      <x:c r="F54" s="2"/>
    </x:row>
    <x:row r="55" ht="26" customHeight="1">
      <x:c r="A55" s="2"/>
      <x:c r="B55" s="2"/>
      <x:c r="C55" s="2"/>
      <x:c r="D55" s="2"/>
      <x:c r="E55" s="2"/>
      <x:c r="F55" s="2"/>
    </x:row>
  </x:sheetData>
  <x:mergeCells>
    <x:mergeCell ref="B2:F2"/>
    <x:mergeCell ref="B3:F3"/>
    <x:mergeCell ref="C6:D6"/>
    <x:mergeCell ref="B7:F7"/>
    <x:mergeCell ref="B9:F9"/>
    <x:mergeCell ref="D11:F11"/>
    <x:mergeCell ref="D12:F12"/>
    <x:mergeCell ref="D13:F13"/>
    <x:mergeCell ref="D14:F14"/>
    <x:mergeCell ref="D15:F15"/>
    <x:mergeCell ref="D17:F17"/>
    <x:mergeCell ref="D18:F18"/>
    <x:mergeCell ref="D19:F19"/>
    <x:mergeCell ref="D21:F21"/>
    <x:mergeCell ref="D22:F22"/>
    <x:mergeCell ref="D23:F23"/>
    <x:mergeCell ref="D24:F24"/>
    <x:mergeCell ref="D25:F25"/>
    <x:mergeCell ref="B27:F27"/>
    <x:mergeCell ref="D29:F29"/>
    <x:mergeCell ref="D30:F30"/>
    <x:mergeCell ref="D31:F31"/>
    <x:mergeCell ref="D32:F32"/>
    <x:mergeCell ref="D33:F33"/>
    <x:mergeCell ref="D34:F34"/>
    <x:mergeCell ref="D35:F35"/>
    <x:mergeCell ref="D36:F36"/>
    <x:mergeCell ref="D37:F37"/>
    <x:mergeCell ref="D38:F38"/>
    <x:mergeCell ref="D39:F39"/>
    <x:mergeCell ref="D40:F40"/>
    <x:mergeCell ref="D41:F41"/>
    <x:mergeCell ref="B44:F44"/>
    <x:mergeCell ref="D46:F46"/>
    <x:mergeCell ref="B48:F48"/>
    <x:mergeCell ref="B50:F50"/>
  </x:mergeCells>
  <x:conditionalFormatting sqref="C14:C14">
    <x:cfRule type="cellIs" dxfId="0" priority="1" operator="lessThan">
      <x:formula>0</x:formula>
    </x:cfRule>
  </x:conditionalFormatting>
  <x:conditionalFormatting sqref="C15:C15">
    <x:cfRule type="cellIs" dxfId="1" priority="2" operator="lessThan">
      <x:formula>0</x:formula>
    </x:cfRule>
  </x:conditionalFormatting>
  <x:conditionalFormatting sqref="C18:C18">
    <x:cfRule type="cellIs" dxfId="2" priority="3" operator="lessThan">
      <x:formula>0</x:formula>
    </x:cfRule>
  </x:conditionalFormatting>
  <x:conditionalFormatting sqref="C19:C19">
    <x:cfRule type="cellIs" dxfId="3" priority="4" operator="lessThan">
      <x:formula>0</x:formula>
    </x:cfRule>
  </x:conditionalFormatting>
  <x:conditionalFormatting sqref="C25:C25">
    <x:cfRule type="cellIs" dxfId="4" priority="5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" hidden="0" customWidth="1"/>
    <x:col min="2" max="2" width="42" hidden="0" customWidth="1"/>
    <x:col min="3" max="3" width="21" hidden="0" customWidth="1"/>
    <x:col min="4" max="4" width="21" hidden="0" customWidth="1"/>
    <x:col min="5" max="5" width="21" hidden="0" customWidth="1"/>
    <x:col min="6" max="6" width="35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9" customHeight="1">
      <x:c r="A2" s="2"/>
      <x:c r="B2" s="4" t="str">
        <x:v>ASSUMPTIONS | Fictional reporting workflow</x:v>
      </x:c>
      <x:c r="C2" s="4"/>
      <x:c r="D2" s="4"/>
      <x:c r="E2" s="4"/>
      <x:c r="F2" s="4"/>
    </x:row>
    <x:row r="3" ht="32" customHeight="1">
      <x:c r="A3" s="2"/>
      <x:c r="B3" s="5" t="str">
        <x:v>Blue = editable. Green = selected assumption. Fictional values are not benchmarks.</x:v>
      </x:c>
      <x:c r="C3" s="5"/>
      <x:c r="D3" s="5"/>
      <x:c r="E3" s="5"/>
      <x:c r="F3" s="5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/>
      <x:c r="B5" s="2" t="str">
        <x:v>Case selector: 1 Base / 2 Downside</x:v>
      </x:c>
      <x:c r="C5" s="7" t="n">
        <x:v>1</x:v>
      </x:c>
      <x:c r="D5" s="5" t="str">
        <x:v>Change case inputs below; do not edit Active formulas.</x:v>
      </x:c>
      <x:c r="E5" s="5"/>
      <x:c r="F5" s="5"/>
    </x:row>
    <x:row r="6" ht="26" customHeight="1">
      <x:c r="A6" s="2"/>
      <x:c r="B6" s="2"/>
      <x:c r="C6" s="2"/>
      <x:c r="D6" s="2"/>
      <x:c r="E6" s="2"/>
      <x:c r="F6" s="2"/>
    </x:row>
    <x:row r="7" ht="26" customHeight="1">
      <x:c r="A7" s="2"/>
      <x:c r="B7" s="9" t="str">
        <x:v>Driver</x:v>
      </x:c>
      <x:c r="C7" s="9" t="str">
        <x:v>Active</x:v>
      </x:c>
      <x:c r="D7" s="9" t="str">
        <x:v>Base 1</x:v>
      </x:c>
      <x:c r="E7" s="9" t="str">
        <x:v>Downside 2</x:v>
      </x:c>
      <x:c r="F7" s="9" t="str">
        <x:v>Unit / evidence limitation</x:v>
      </x:c>
    </x:row>
    <x:row r="8" ht="36" customHeight="1">
      <x:c r="A8" s="2"/>
      <x:c r="B8" s="2" t="str">
        <x:v>Analysts</x:v>
      </x:c>
      <x:c r="C8" s="12" t="n">
        <x:f>IF(OR($C$5=1,$C$5=2),IF(ISNUMBER(INDEX(D8:E8,1,$C$5)),INDEX(D8:E8,1,$C$5),"n.a."),"n.a.")</x:f>
        <x:v>10</x:v>
      </x:c>
      <x:c r="D8" s="13" t="n">
        <x:v>10</x:v>
      </x:c>
      <x:c r="E8" s="13" t="n">
        <x:v>10</x:v>
      </x:c>
      <x:c r="F8" s="5" t="str">
        <x:v>   people; assumed baseline</x:v>
      </x:c>
    </x:row>
    <x:row r="9" ht="36" customHeight="1">
      <x:c r="A9" s="2"/>
      <x:c r="B9" s="2" t="str">
        <x:v>Hours per analyst per week</x:v>
      </x:c>
      <x:c r="C9" s="12" t="n">
        <x:f>IF(OR($C$5=1,$C$5=2),IF(ISNUMBER(INDEX(D9:E9,1,$C$5)),INDEX(D9:E9,1,$C$5),"n.a."),"n.a.")</x:f>
        <x:v>4</x:v>
      </x:c>
      <x:c r="D9" s="13" t="n">
        <x:v>4</x:v>
      </x:c>
      <x:c r="E9" s="13" t="n">
        <x:v>4</x:v>
      </x:c>
      <x:c r="F9" s="5" t="str">
        <x:v>   hours; validate task mix</x:v>
      </x:c>
    </x:row>
    <x:row r="10" ht="36" customHeight="1">
      <x:c r="A10" s="2"/>
      <x:c r="B10" s="2" t="str">
        <x:v>Working weeks</x:v>
      </x:c>
      <x:c r="C10" s="12" t="n">
        <x:f>IF(OR($C$5=1,$C$5=2),IF(ISNUMBER(INDEX(D10:E10,1,$C$5)),INDEX(D10:E10,1,$C$5),"n.a."),"n.a.")</x:f>
        <x:v>48</x:v>
      </x:c>
      <x:c r="D10" s="13" t="n">
        <x:v>48</x:v>
      </x:c>
      <x:c r="E10" s="13" t="n">
        <x:v>48</x:v>
      </x:c>
      <x:c r="F10" s="5" t="str">
        <x:v>   weeks per year; full-year model</x:v>
      </x:c>
    </x:row>
    <x:row r="11" ht="36" customHeight="1">
      <x:c r="A11" s="2"/>
      <x:c r="B11" s="2" t="str">
        <x:v>Loaded hourly cost</x:v>
      </x:c>
      <x:c r="C11" s="12" t="n">
        <x:f>IF(OR($C$5=1,$C$5=2),IF(ISNUMBER(INDEX(D11:E11,1,$C$5)),INDEX(D11:E11,1,$C$5),"n.a."),"n.a.")</x:f>
        <x:v>45</x:v>
      </x:c>
      <x:c r="D11" s="13" t="n">
        <x:v>45</x:v>
      </x:c>
      <x:c r="E11" s="13" t="n">
        <x:v>45</x:v>
      </x:c>
      <x:c r="F11" s="5" t="str">
        <x:v>   USD/hour; opportunity cost</x:v>
      </x:c>
    </x:row>
    <x:row r="12" ht="36" customHeight="1">
      <x:c r="A12" s="2"/>
      <x:c r="B12" s="2" t="str">
        <x:v>Workflow reduction</x:v>
      </x:c>
      <x:c r="C12" s="14" t="n">
        <x:f>IF(OR($C$5=1,$C$5=2),IF(ISNUMBER(INDEX(D12:E12,1,$C$5)),INDEX(D12:E12,1,$C$5),"n.a."),"n.a.")</x:f>
        <x:v>0.35</x:v>
      </x:c>
      <x:c r="D12" s="15" t="n">
        <x:v>0.35</x:v>
      </x:c>
      <x:c r="E12" s="15" t="n">
        <x:v>0.15</x:v>
      </x:c>
      <x:c r="F12" s="5" t="str">
        <x:v>   fraction; unverified hypothesis</x:v>
      </x:c>
    </x:row>
    <x:row r="13" ht="36" customHeight="1">
      <x:c r="A13" s="2"/>
      <x:c r="B13" s="2" t="str">
        <x:v>Capacity realization</x:v>
      </x:c>
      <x:c r="C13" s="14" t="n">
        <x:f>IF(OR($C$5=1,$C$5=2),IF(ISNUMBER(INDEX(D13:E13,1,$C$5)),INDEX(D13:E13,1,$C$5),"n.a."),"n.a.")</x:f>
        <x:v>0.6</x:v>
      </x:c>
      <x:c r="D13" s="15" t="n">
        <x:v>0.6</x:v>
      </x:c>
      <x:c r="E13" s="15" t="n">
        <x:v>0.4</x:v>
      </x:c>
      <x:c r="F13" s="5" t="str">
        <x:v>   fraction; usable hours, not cash</x:v>
      </x:c>
    </x:row>
    <x:row r="14" ht="36" customHeight="1">
      <x:c r="A14" s="2"/>
      <x:c r="B14" s="2" t="str">
        <x:v>Avoidable legacy license</x:v>
      </x:c>
      <x:c r="C14" s="12" t="n">
        <x:f>IF(OR($C$5=1,$C$5=2),IF(ISNUMBER(INDEX(D14:E14,1,$C$5)),INDEX(D14:E14,1,$C$5),"n.a."),"n.a.")</x:f>
        <x:v>12000</x:v>
      </x:c>
      <x:c r="D14" s="13" t="n">
        <x:v>12000</x:v>
      </x:c>
      <x:c r="E14" s="13" t="n">
        <x:v>0</x:v>
      </x:c>
      <x:c r="F14" s="5" t="str">
        <x:v>   USD/year; retirement unverified</x:v>
      </x:c>
    </x:row>
    <x:row r="15" ht="36" customHeight="1">
      <x:c r="A15" s="2"/>
      <x:c r="B15" s="2" t="str">
        <x:v>Annual subscription</x:v>
      </x:c>
      <x:c r="C15" s="12" t="n">
        <x:f>IF(OR($C$5=1,$C$5=2),IF(ISNUMBER(INDEX(D15:E15,1,$C$5)),INDEX(D15:E15,1,$C$5),"n.a."),"n.a.")</x:f>
        <x:v>18000</x:v>
      </x:c>
      <x:c r="D15" s="13" t="n">
        <x:v>18000</x:v>
      </x:c>
      <x:c r="E15" s="13" t="n">
        <x:v>20000</x:v>
      </x:c>
      <x:c r="F15" s="5" t="str">
        <x:v>   USD/year; full annual fee</x:v>
      </x:c>
    </x:row>
    <x:row r="16" ht="36" customHeight="1">
      <x:c r="A16" s="2"/>
      <x:c r="B16" s="2" t="str">
        <x:v>Implementation fee</x:v>
      </x:c>
      <x:c r="C16" s="12" t="n">
        <x:f>IF(OR($C$5=1,$C$5=2),IF(ISNUMBER(INDEX(D16:E16,1,$C$5)),INDEX(D16:E16,1,$C$5),"n.a."),"n.a.")</x:f>
        <x:v>6000</x:v>
      </x:c>
      <x:c r="D16" s="13" t="n">
        <x:v>6000</x:v>
      </x:c>
      <x:c r="E16" s="13" t="n">
        <x:v>8000</x:v>
      </x:c>
      <x:c r="F16" s="5" t="str">
        <x:v>   USD; one-time production cost</x:v>
      </x:c>
    </x:row>
    <x:row r="17" ht="36" customHeight="1">
      <x:c r="A17" s="2"/>
      <x:c r="B17" s="2" t="str">
        <x:v>Rollout support cash spend</x:v>
      </x:c>
      <x:c r="C17" s="12" t="n">
        <x:f>IF(OR($C$5=1,$C$5=2),IF(ISNUMBER(INDEX(D17:E17,1,$C$5)),INDEX(D17:E17,1,$C$5),"n.a."),"n.a.")</x:f>
        <x:v>9000</x:v>
      </x:c>
      <x:c r="D17" s="13" t="n">
        <x:v>9000</x:v>
      </x:c>
      <x:c r="E17" s="13" t="n">
        <x:v>12000</x:v>
      </x:c>
      <x:c r="F17" s="5" t="str">
        <x:v>   USD; cash training/contractor</x:v>
      </x:c>
    </x:row>
    <x:row r="18" ht="36" customHeight="1">
      <x:c r="A18" s="2"/>
      <x:c r="B18" s="2" t="str">
        <x:v>Pilot fee</x:v>
      </x:c>
      <x:c r="C18" s="12" t="n">
        <x:f>IF(OR($C$5=1,$C$5=2),IF(ISNUMBER(INDEX(D18:E18,1,$C$5)),INDEX(D18:E18,1,$C$5),"n.a."),"n.a.")</x:f>
        <x:v>1200</x:v>
      </x:c>
      <x:c r="D18" s="13" t="n">
        <x:v>1200</x:v>
      </x:c>
      <x:c r="E18" s="13" t="n">
        <x:v>1200</x:v>
      </x:c>
      <x:c r="F18" s="5" t="str">
        <x:v>   USD; separate one-time fee</x:v>
      </x:c>
    </x:row>
    <x:row r="19" ht="36" customHeight="1">
      <x:c r="A19" s="2"/>
      <x:c r="B19" s="2" t="str">
        <x:v>Pilot internal hours</x:v>
      </x:c>
      <x:c r="C19" s="12" t="n">
        <x:f>IF(OR($C$5=1,$C$5=2),IF(ISNUMBER(INDEX(D19:E19,1,$C$5)),INDEX(D19:E19,1,$C$5),"n.a."),"n.a.")</x:f>
        <x:v>45</x:v>
      </x:c>
      <x:c r="D19" s="13" t="n">
        <x:v>45</x:v>
      </x:c>
      <x:c r="E19" s="13" t="n">
        <x:v>45</x:v>
      </x:c>
      <x:c r="F19" s="5" t="str">
        <x:v>   hours; availability unconfirmed</x:v>
      </x:c>
    </x:row>
    <x:row r="20" ht="36" customHeight="1">
      <x:c r="A20" s="2"/>
      <x:c r="B20" s="2" t="str">
        <x:v>Pilot economic cap</x:v>
      </x:c>
      <x:c r="C20" s="12" t="n">
        <x:f>IF(OR($C$5=1,$C$5=2),IF(ISNUMBER(INDEX(D20:E20,1,$C$5)),INDEX(D20:E20,1,$C$5),"n.a."),"n.a.")</x:f>
        <x:v>3600</x:v>
      </x:c>
      <x:c r="D20" s="13" t="n">
        <x:v>3600</x:v>
      </x:c>
      <x:c r="E20" s="13" t="n">
        <x:v>3600</x:v>
      </x:c>
      <x:c r="F20" s="5" t="str">
        <x:v>   USD; includes labor opportunity cost</x:v>
      </x:c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9" customHeight="1">
      <x:c r="A23" s="2"/>
      <x:c r="B23" s="4" t="str">
        <x:v>SOURCE AND MODEL BOUNDARIES</x:v>
      </x:c>
      <x:c r="C23" s="4"/>
      <x:c r="D23" s="4"/>
      <x:c r="E23" s="4"/>
      <x:c r="F23" s="4"/>
    </x:row>
    <x:row r="24" ht="26" customHeight="1">
      <x:c r="A24" s="2"/>
      <x:c r="B24" s="2"/>
      <x:c r="C24" s="2"/>
      <x:c r="D24" s="2"/>
      <x:c r="E24" s="2"/>
      <x:c r="F24" s="2"/>
    </x:row>
    <x:row r="25" ht="34" customHeight="1">
      <x:c r="A25" s="2"/>
      <x:c r="B25" s="5" t="str">
        <x:v>All inputs and test observations are original fictional teaching data.</x:v>
      </x:c>
      <x:c r="C25" s="5"/>
      <x:c r="D25" s="5"/>
      <x:c r="E25" s="5"/>
      <x:c r="F25" s="5"/>
    </x:row>
    <x:row r="26" ht="26" customHeight="1">
      <x:c r="A26" s="2"/>
      <x:c r="B26" s="2"/>
      <x:c r="C26" s="2"/>
      <x:c r="D26" s="2"/>
      <x:c r="E26" s="2"/>
      <x:c r="F26" s="2"/>
    </x:row>
    <x:row r="27" ht="34" customHeight="1">
      <x:c r="A27" s="2"/>
      <x:c r="B27" s="5" t="str">
        <x:v>The license benefit requires actual retirement; this model does not establish that it is achievable.</x:v>
      </x:c>
      <x:c r="C27" s="5"/>
      <x:c r="D27" s="5"/>
      <x:c r="E27" s="5"/>
      <x:c r="F27" s="5"/>
    </x:row>
    <x:row r="28" ht="26" customHeight="1">
      <x:c r="A28" s="2"/>
      <x:c r="B28" s="2"/>
      <x:c r="C28" s="2"/>
      <x:c r="D28" s="2"/>
      <x:c r="E28" s="2"/>
      <x:c r="F28" s="2"/>
    </x:row>
    <x:row r="29" ht="34" customHeight="1">
      <x:c r="A29" s="2"/>
      <x:c r="B29" s="5" t="str">
        <x:v>Capacity release is not a payroll saving. Name the work that will absorb released time.</x:v>
      </x:c>
      <x:c r="C29" s="5"/>
      <x:c r="D29" s="5"/>
      <x:c r="E29" s="5"/>
      <x:c r="F29" s="5"/>
    </x:row>
    <x:row r="30" ht="26" customHeight="1">
      <x:c r="A30" s="2"/>
      <x:c r="B30" s="2"/>
      <x:c r="C30" s="2"/>
      <x:c r="D30" s="2"/>
      <x:c r="E30" s="2"/>
      <x:c r="F30" s="2"/>
    </x:row>
    <x:row r="31" ht="34" customHeight="1">
      <x:c r="A31" s="2"/>
      <x:c r="B31" s="5" t="str">
        <x:v>Full-year estimates; no timing, discounting, taxes, inflation or partial-year adoption model.</x:v>
      </x:c>
      <x:c r="C31" s="5"/>
      <x:c r="D31" s="5"/>
      <x:c r="E31" s="5"/>
      <x:c r="F31" s="5"/>
    </x:row>
    <x:row r="32" ht="26" customHeight="1">
      <x:c r="A32" s="2"/>
      <x:c r="B32" s="2"/>
      <x:c r="C32" s="2"/>
      <x:c r="D32" s="2"/>
      <x:c r="E32" s="2"/>
      <x:c r="F32" s="2"/>
    </x:row>
    <x:row r="33" ht="34" customHeight="1">
      <x:c r="A33" s="2"/>
      <x:c r="B33" s="5" t="str">
        <x:v>Production incremental training and contractor rollout spending excludes pilot labor. Combined first-year cost adds pilot spending once.</x:v>
      </x:c>
      <x:c r="C33" s="5"/>
      <x:c r="D33" s="5"/>
      <x:c r="E33" s="5"/>
      <x:c r="F33" s="5"/>
    </x:row>
    <x:row r="34" ht="26" customHeight="1">
      <x:c r="A34" s="2"/>
      <x:c r="B34" s="2"/>
      <x:c r="C34" s="2"/>
      <x:c r="D34" s="2"/>
      <x:c r="E34" s="2"/>
      <x:c r="F34" s="2"/>
    </x:row>
    <x:row r="35" ht="34" customHeight="1">
      <x:c r="A35" s="2"/>
      <x:c r="B35" s="5" t="str">
        <x:v>Adjust the selected case; a missing unselected case does not block the active one.</x:v>
      </x:c>
      <x:c r="C35" s="5"/>
      <x:c r="D35" s="5"/>
      <x:c r="E35" s="5"/>
      <x:c r="F35" s="5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  <x:row r="46" ht="26" customHeight="1">
      <x:c r="A46" s="2"/>
      <x:c r="B46" s="2"/>
      <x:c r="C46" s="2"/>
      <x:c r="D46" s="2"/>
      <x:c r="E46" s="2"/>
      <x:c r="F46" s="2"/>
    </x:row>
    <x:row r="47" ht="26" customHeight="1">
      <x:c r="A47" s="2"/>
      <x:c r="B47" s="2"/>
      <x:c r="C47" s="2"/>
      <x:c r="D47" s="2"/>
      <x:c r="E47" s="2"/>
      <x:c r="F47" s="2"/>
    </x:row>
    <x:row r="48" ht="26" customHeight="1">
      <x:c r="A48" s="2"/>
      <x:c r="B48" s="2"/>
      <x:c r="C48" s="2"/>
      <x:c r="D48" s="2"/>
      <x:c r="E48" s="2"/>
      <x:c r="F48" s="2"/>
    </x:row>
    <x:row r="49" ht="26" customHeight="1">
      <x:c r="A49" s="2"/>
      <x:c r="B49" s="2"/>
      <x:c r="C49" s="2"/>
      <x:c r="D49" s="2"/>
      <x:c r="E49" s="2"/>
      <x:c r="F49" s="2"/>
    </x:row>
    <x:row r="50" ht="26" customHeight="1">
      <x:c r="A50" s="2"/>
      <x:c r="B50" s="2"/>
      <x:c r="C50" s="2"/>
      <x:c r="D50" s="2"/>
      <x:c r="E50" s="2"/>
      <x:c r="F50" s="2"/>
    </x:row>
    <x:row r="51" ht="26" customHeight="1">
      <x:c r="A51" s="2"/>
      <x:c r="B51" s="2"/>
      <x:c r="C51" s="2"/>
      <x:c r="D51" s="2"/>
      <x:c r="E51" s="2"/>
      <x:c r="F51" s="2"/>
    </x:row>
    <x:row r="52" ht="26" customHeight="1">
      <x:c r="A52" s="2"/>
      <x:c r="B52" s="2"/>
      <x:c r="C52" s="2"/>
      <x:c r="D52" s="2"/>
      <x:c r="E52" s="2"/>
      <x:c r="F52" s="2"/>
    </x:row>
    <x:row r="53" ht="26" customHeight="1">
      <x:c r="A53" s="2"/>
      <x:c r="B53" s="2"/>
      <x:c r="C53" s="2"/>
      <x:c r="D53" s="2"/>
      <x:c r="E53" s="2"/>
      <x:c r="F53" s="2"/>
    </x:row>
    <x:row r="54" ht="26" customHeight="1">
      <x:c r="A54" s="2"/>
      <x:c r="B54" s="2"/>
      <x:c r="C54" s="2"/>
      <x:c r="D54" s="2"/>
      <x:c r="E54" s="2"/>
      <x:c r="F54" s="2"/>
    </x:row>
    <x:row r="55" ht="26" customHeight="1">
      <x:c r="A55" s="2"/>
      <x:c r="B55" s="2"/>
      <x:c r="C55" s="2"/>
      <x:c r="D55" s="2"/>
      <x:c r="E55" s="2"/>
      <x:c r="F55" s="2"/>
    </x:row>
  </x:sheetData>
  <x:mergeCells>
    <x:mergeCell ref="B2:F2"/>
    <x:mergeCell ref="B3:F3"/>
    <x:mergeCell ref="D5:F5"/>
    <x:mergeCell ref="B23:F23"/>
    <x:mergeCell ref="B25:F25"/>
    <x:mergeCell ref="B27:F27"/>
    <x:mergeCell ref="B29:F29"/>
    <x:mergeCell ref="B31:F31"/>
    <x:mergeCell ref="B33:F33"/>
    <x:mergeCell ref="B35:F35"/>
  </x:mergeCells>
  <x:dataValidations count="1">
    <x:dataValidation type="list" sqref="C5">
      <x:formula1>"1,2"</x:formula1>
    </x:dataValidation>
  </x:dataValidations>
  <x:pageMargins left="0.7" right="0.7" top="0.75" bottom="0.75" header="0.3" footer="0.3"/>
</x:worksheet>
</file>